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U:\Fin\Commun\MUTATION\SIMULATEURS\"/>
    </mc:Choice>
  </mc:AlternateContent>
  <xr:revisionPtr revIDLastSave="0" documentId="13_ncr:1_{CF5309FE-22BB-4EEC-ACAC-F483F2E49AD4}" xr6:coauthVersionLast="47" xr6:coauthVersionMax="47" xr10:uidLastSave="{00000000-0000-0000-0000-000000000000}"/>
  <bookViews>
    <workbookView xWindow="1350" yWindow="390" windowWidth="27870" windowHeight="15015" xr2:uid="{F4F9BA23-53F8-4D75-BF4E-243E5BFB4905}"/>
  </bookViews>
  <sheets>
    <sheet name="Simulateur 2025" sheetId="1" r:id="rId1"/>
  </sheets>
  <definedNames>
    <definedName name="_xlnm.Print_Area" localSheetId="0">'Simulateur 2025'!$A$1:$F$59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1" i="1" l="1"/>
  <c r="D37" i="1" s="1"/>
  <c r="B50" i="1" l="1"/>
  <c r="E50" i="1" s="1"/>
  <c r="B42" i="1"/>
  <c r="E42" i="1" s="1"/>
  <c r="B51" i="1"/>
  <c r="E51" i="1" s="1"/>
  <c r="B43" i="1" l="1"/>
  <c r="B52" i="1"/>
  <c r="E52" i="1" s="1"/>
  <c r="B53" i="1" l="1"/>
  <c r="E53" i="1" s="1"/>
  <c r="B44" i="1"/>
  <c r="E44" i="1" s="1"/>
  <c r="E43" i="1"/>
  <c r="B45" i="1" l="1"/>
  <c r="E45" i="1" s="1"/>
  <c r="D58" i="1"/>
</calcChain>
</file>

<file path=xl/sharedStrings.xml><?xml version="1.0" encoding="utf-8"?>
<sst xmlns="http://schemas.openxmlformats.org/spreadsheetml/2006/main" count="24" uniqueCount="17">
  <si>
    <t>Simulateur de calcul du droit de mutation</t>
  </si>
  <si>
    <t>Loi concernant les droits sur les mutations immobilières, L.R.Q., chapitre D-15.1.</t>
  </si>
  <si>
    <t xml:space="preserve">Le montant utilisé pour le calcul doit être le plus élevé de : </t>
  </si>
  <si>
    <t xml:space="preserve">                                        1. Évaluation municipale multipliée par le facteur comparatif</t>
  </si>
  <si>
    <t xml:space="preserve">                                        2. Prix d'achat</t>
  </si>
  <si>
    <t xml:space="preserve">                                        3. Le montant de la contrepartie stipulé pour le transfert</t>
  </si>
  <si>
    <t xml:space="preserve">Facteurs comparatifs : </t>
  </si>
  <si>
    <t xml:space="preserve">Informations </t>
  </si>
  <si>
    <r>
      <t xml:space="preserve">Année d'achat </t>
    </r>
    <r>
      <rPr>
        <sz val="10"/>
        <rFont val="Arial"/>
        <family val="2"/>
      </rPr>
      <t>(2024 ou 2025)</t>
    </r>
    <r>
      <rPr>
        <b/>
        <sz val="10"/>
        <rFont val="Arial"/>
        <family val="2"/>
      </rPr>
      <t xml:space="preserve"> : </t>
    </r>
  </si>
  <si>
    <t xml:space="preserve">Évaluation municipale : </t>
  </si>
  <si>
    <t>Évaluation ajustée avec le facteur comparatif de l'année d'achat</t>
  </si>
  <si>
    <t xml:space="preserve">Prix d'achat : </t>
  </si>
  <si>
    <t xml:space="preserve">Valeur utilisée pour le calcul : </t>
  </si>
  <si>
    <t>Transaction 2024</t>
  </si>
  <si>
    <t>x</t>
  </si>
  <si>
    <t>Transaction 2025</t>
  </si>
  <si>
    <t xml:space="preserve">Droit de mutation estimé 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</si>
</sst>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 * #,##0.00_)\ &quot;$&quot;_ ;_ * \(#,##0.00\)\ &quot;$&quot;_ ;_ * &quot;-&quot;??_)\ &quot;$&quot;_ ;_ @_ "/>
    <numFmt numFmtId="43" formatCode="_ * #,##0.00_)_ ;_ * \(#,##0.00\)_ ;_ * &quot;-&quot;??_)_ ;_ @_ "/>
    <numFmt numFmtId="164" formatCode="#,##0\ &quot;$&quot;"/>
    <numFmt numFmtId="165" formatCode="#,##0.000"/>
  </numFmts>
  <fonts count="11" x14ac:knownFonts="1">
    <font>
      <sz val="10"/>
      <name val="Arial"/>
      <family val="2"/>
    </font>
    <font>
      <sz val="10"/>
      <name val="Arial"/>
      <family val="2"/>
    </font>
    <font>
      <sz val="20"/>
      <name val="Arial"/>
      <family val="2"/>
    </font>
    <font>
      <u/>
      <sz val="10"/>
      <color theme="10"/>
      <name val="Arial"/>
      <family val="2"/>
    </font>
    <font>
      <i/>
      <u/>
      <sz val="10"/>
      <color theme="3" tint="0.39997558519241921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7"/>
      <name val="Arial"/>
      <family val="2"/>
    </font>
    <font>
      <b/>
      <sz val="12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52">
    <xf numFmtId="0" fontId="0" fillId="0" borderId="0" xfId="0"/>
    <xf numFmtId="0" fontId="2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37" fontId="0" fillId="0" borderId="0" xfId="1" applyNumberFormat="1" applyFont="1" applyBorder="1"/>
    <xf numFmtId="0" fontId="4" fillId="0" borderId="0" xfId="3" applyFont="1" applyAlignment="1">
      <alignment horizontal="centerContinuous"/>
    </xf>
    <xf numFmtId="0" fontId="5" fillId="0" borderId="0" xfId="0" applyFont="1" applyAlignment="1">
      <alignment horizontal="centerContinuous"/>
    </xf>
    <xf numFmtId="0" fontId="5" fillId="0" borderId="0" xfId="0" applyFont="1"/>
    <xf numFmtId="37" fontId="5" fillId="0" borderId="0" xfId="1" applyNumberFormat="1" applyFont="1" applyBorder="1"/>
    <xf numFmtId="0" fontId="6" fillId="0" borderId="1" xfId="0" applyFont="1" applyBorder="1" applyAlignment="1">
      <alignment horizontal="center"/>
    </xf>
    <xf numFmtId="0" fontId="0" fillId="0" borderId="2" xfId="0" applyBorder="1" applyAlignment="1">
      <alignment horizontal="left" vertical="center" indent="1"/>
    </xf>
    <xf numFmtId="0" fontId="0" fillId="0" borderId="3" xfId="0" applyBorder="1"/>
    <xf numFmtId="0" fontId="1" fillId="0" borderId="2" xfId="0" applyFont="1" applyBorder="1" applyAlignment="1">
      <alignment horizontal="left"/>
    </xf>
    <xf numFmtId="0" fontId="0" fillId="0" borderId="0" xfId="0" applyAlignment="1">
      <alignment horizontal="left"/>
    </xf>
    <xf numFmtId="0" fontId="0" fillId="0" borderId="3" xfId="0" applyBorder="1" applyAlignment="1">
      <alignment horizontal="left"/>
    </xf>
    <xf numFmtId="0" fontId="6" fillId="0" borderId="4" xfId="0" applyFont="1" applyBorder="1" applyAlignment="1">
      <alignment horizontal="right"/>
    </xf>
    <xf numFmtId="0" fontId="6" fillId="0" borderId="1" xfId="0" applyFont="1" applyBorder="1"/>
    <xf numFmtId="0" fontId="0" fillId="0" borderId="1" xfId="0" applyBorder="1"/>
    <xf numFmtId="0" fontId="0" fillId="0" borderId="5" xfId="0" applyBorder="1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7" fillId="0" borderId="0" xfId="0" applyFont="1"/>
    <xf numFmtId="1" fontId="0" fillId="0" borderId="0" xfId="0" applyNumberFormat="1" applyAlignment="1">
      <alignment horizontal="center"/>
    </xf>
    <xf numFmtId="2" fontId="0" fillId="0" borderId="0" xfId="0" applyNumberFormat="1" applyAlignment="1">
      <alignment horizontal="left"/>
    </xf>
    <xf numFmtId="0" fontId="6" fillId="0" borderId="0" xfId="0" applyFont="1" applyAlignment="1">
      <alignment horizontal="centerContinuous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2" xfId="0" applyBorder="1"/>
    <xf numFmtId="0" fontId="6" fillId="0" borderId="2" xfId="0" applyFont="1" applyBorder="1" applyAlignment="1">
      <alignment horizontal="right"/>
    </xf>
    <xf numFmtId="0" fontId="6" fillId="2" borderId="9" xfId="0" applyFont="1" applyFill="1" applyBorder="1" applyProtection="1">
      <protection locked="0"/>
    </xf>
    <xf numFmtId="0" fontId="6" fillId="0" borderId="0" xfId="0" applyFont="1" applyAlignment="1">
      <alignment horizontal="right"/>
    </xf>
    <xf numFmtId="164" fontId="6" fillId="2" borderId="9" xfId="0" applyNumberFormat="1" applyFont="1" applyFill="1" applyBorder="1" applyProtection="1">
      <protection locked="0"/>
    </xf>
    <xf numFmtId="164" fontId="0" fillId="0" borderId="0" xfId="0" applyNumberFormat="1"/>
    <xf numFmtId="0" fontId="8" fillId="0" borderId="0" xfId="0" applyFont="1"/>
    <xf numFmtId="37" fontId="0" fillId="0" borderId="0" xfId="1" applyNumberFormat="1" applyFont="1" applyFill="1" applyBorder="1"/>
    <xf numFmtId="164" fontId="0" fillId="0" borderId="1" xfId="0" applyNumberFormat="1" applyBorder="1"/>
    <xf numFmtId="0" fontId="9" fillId="0" borderId="0" xfId="0" applyFont="1"/>
    <xf numFmtId="0" fontId="9" fillId="0" borderId="0" xfId="0" applyFont="1" applyAlignment="1">
      <alignment horizontal="right"/>
    </xf>
    <xf numFmtId="164" fontId="9" fillId="0" borderId="0" xfId="0" applyNumberFormat="1" applyFont="1" applyAlignment="1">
      <alignment horizontal="center"/>
    </xf>
    <xf numFmtId="37" fontId="9" fillId="0" borderId="0" xfId="1" applyNumberFormat="1" applyFont="1" applyBorder="1"/>
    <xf numFmtId="0" fontId="6" fillId="0" borderId="6" xfId="0" applyFont="1" applyBorder="1" applyAlignment="1">
      <alignment horizontal="centerContinuous"/>
    </xf>
    <xf numFmtId="0" fontId="0" fillId="0" borderId="7" xfId="0" applyBorder="1" applyAlignment="1">
      <alignment horizontal="centerContinuous"/>
    </xf>
    <xf numFmtId="0" fontId="0" fillId="0" borderId="8" xfId="0" applyBorder="1" applyAlignment="1">
      <alignment horizontal="centerContinuous"/>
    </xf>
    <xf numFmtId="3" fontId="1" fillId="0" borderId="0" xfId="0" applyNumberFormat="1" applyFont="1"/>
    <xf numFmtId="165" fontId="0" fillId="0" borderId="0" xfId="0" applyNumberFormat="1" applyAlignment="1">
      <alignment horizontal="center"/>
    </xf>
    <xf numFmtId="44" fontId="0" fillId="0" borderId="0" xfId="2" applyFont="1" applyBorder="1"/>
    <xf numFmtId="3" fontId="0" fillId="0" borderId="0" xfId="0" applyNumberFormat="1"/>
    <xf numFmtId="0" fontId="0" fillId="0" borderId="4" xfId="0" applyBorder="1"/>
    <xf numFmtId="37" fontId="0" fillId="0" borderId="0" xfId="0" applyNumberFormat="1"/>
    <xf numFmtId="0" fontId="10" fillId="0" borderId="0" xfId="0" applyFont="1" applyAlignment="1">
      <alignment horizontal="center"/>
    </xf>
    <xf numFmtId="164" fontId="9" fillId="0" borderId="10" xfId="0" applyNumberFormat="1" applyFont="1" applyBorder="1" applyAlignment="1">
      <alignment horizontal="center"/>
    </xf>
  </cellXfs>
  <cellStyles count="4">
    <cellStyle name="Lien hypertexte" xfId="3" builtinId="8"/>
    <cellStyle name="Milliers" xfId="1" builtinId="3"/>
    <cellStyle name="Monétaire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609602</xdr:colOff>
      <xdr:row>0</xdr:row>
      <xdr:rowOff>0</xdr:rowOff>
    </xdr:from>
    <xdr:to>
      <xdr:col>3</xdr:col>
      <xdr:colOff>1000125</xdr:colOff>
      <xdr:row>6</xdr:row>
      <xdr:rowOff>73213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EF42EE79-A1A8-4107-993D-8D58F15118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86077" y="0"/>
          <a:ext cx="1104898" cy="10447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egisquebec.gouv.qc.ca/fr/ShowDoc/cs/D-15.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45AF43-9932-45FB-9FED-111ADC97027B}">
  <sheetPr>
    <tabColor rgb="FF00B050"/>
    <pageSetUpPr fitToPage="1"/>
  </sheetPr>
  <dimension ref="A9:I85"/>
  <sheetViews>
    <sheetView tabSelected="1" workbookViewId="0">
      <selection activeCell="D33" sqref="D33"/>
    </sheetView>
  </sheetViews>
  <sheetFormatPr baseColWidth="10" defaultColWidth="11.42578125" defaultRowHeight="12.75" x14ac:dyDescent="0.2"/>
  <cols>
    <col min="1" max="1" width="20.140625" customWidth="1"/>
    <col min="2" max="2" width="14" customWidth="1"/>
    <col min="3" max="3" width="10.7109375" customWidth="1"/>
    <col min="4" max="4" width="17.7109375" customWidth="1"/>
    <col min="5" max="5" width="13.140625" customWidth="1"/>
    <col min="6" max="6" width="27" customWidth="1"/>
    <col min="8" max="8" width="11.5703125" style="3" bestFit="1" customWidth="1"/>
  </cols>
  <sheetData>
    <row r="9" spans="1:8" ht="25.5" x14ac:dyDescent="0.35">
      <c r="A9" s="1" t="s">
        <v>0</v>
      </c>
      <c r="B9" s="2"/>
      <c r="C9" s="2"/>
      <c r="D9" s="2"/>
      <c r="E9" s="2"/>
      <c r="F9" s="2"/>
    </row>
    <row r="10" spans="1:8" s="6" customFormat="1" x14ac:dyDescent="0.2">
      <c r="A10" s="4" t="s">
        <v>1</v>
      </c>
      <c r="B10" s="5"/>
      <c r="C10" s="5"/>
      <c r="D10" s="5"/>
      <c r="E10" s="5"/>
      <c r="F10" s="5"/>
      <c r="H10" s="7"/>
    </row>
    <row r="14" spans="1:8" x14ac:dyDescent="0.2">
      <c r="A14" s="8" t="s">
        <v>2</v>
      </c>
      <c r="B14" s="8"/>
      <c r="C14" s="8"/>
      <c r="D14" s="8"/>
      <c r="E14" s="8"/>
      <c r="F14" s="8"/>
    </row>
    <row r="15" spans="1:8" x14ac:dyDescent="0.2">
      <c r="A15" s="9"/>
      <c r="F15" s="10"/>
    </row>
    <row r="16" spans="1:8" x14ac:dyDescent="0.2">
      <c r="A16" s="11" t="s">
        <v>3</v>
      </c>
      <c r="B16" s="12"/>
      <c r="C16" s="12"/>
      <c r="D16" s="12"/>
      <c r="E16" s="12"/>
      <c r="F16" s="13"/>
    </row>
    <row r="17" spans="1:8" x14ac:dyDescent="0.2">
      <c r="A17" s="11" t="s">
        <v>4</v>
      </c>
      <c r="B17" s="12"/>
      <c r="C17" s="12"/>
      <c r="D17" s="12"/>
      <c r="E17" s="12"/>
      <c r="F17" s="13"/>
    </row>
    <row r="18" spans="1:8" x14ac:dyDescent="0.2">
      <c r="A18" s="11" t="s">
        <v>5</v>
      </c>
      <c r="B18" s="12"/>
      <c r="C18" s="12"/>
      <c r="D18" s="12"/>
      <c r="E18" s="12"/>
      <c r="F18" s="13"/>
    </row>
    <row r="19" spans="1:8" x14ac:dyDescent="0.2">
      <c r="A19" s="14"/>
      <c r="B19" s="15"/>
      <c r="C19" s="16"/>
      <c r="D19" s="16"/>
      <c r="E19" s="16"/>
      <c r="F19" s="17"/>
    </row>
    <row r="22" spans="1:8" x14ac:dyDescent="0.2">
      <c r="C22" s="18" t="s">
        <v>6</v>
      </c>
      <c r="D22" s="19">
        <v>2024</v>
      </c>
      <c r="E22" s="20">
        <v>1.41</v>
      </c>
    </row>
    <row r="23" spans="1:8" x14ac:dyDescent="0.2">
      <c r="D23" s="19">
        <v>2025</v>
      </c>
      <c r="E23" s="20">
        <v>1</v>
      </c>
      <c r="F23" s="21"/>
    </row>
    <row r="24" spans="1:8" x14ac:dyDescent="0.2">
      <c r="D24" s="22"/>
      <c r="E24" s="23"/>
    </row>
    <row r="26" spans="1:8" x14ac:dyDescent="0.2">
      <c r="A26" s="24" t="s">
        <v>7</v>
      </c>
      <c r="B26" s="2"/>
      <c r="C26" s="2"/>
      <c r="D26" s="2"/>
      <c r="E26" s="2"/>
      <c r="F26" s="2"/>
    </row>
    <row r="27" spans="1:8" ht="13.5" thickBot="1" x14ac:dyDescent="0.25">
      <c r="A27" s="25"/>
      <c r="B27" s="26"/>
      <c r="C27" s="26"/>
      <c r="D27" s="26"/>
      <c r="E27" s="26"/>
      <c r="F27" s="27"/>
    </row>
    <row r="28" spans="1:8" ht="13.5" thickBot="1" x14ac:dyDescent="0.25">
      <c r="A28" s="28"/>
      <c r="C28" s="29" t="s">
        <v>8</v>
      </c>
      <c r="D28" s="30">
        <v>2025</v>
      </c>
      <c r="F28" s="10"/>
    </row>
    <row r="29" spans="1:8" ht="13.5" thickBot="1" x14ac:dyDescent="0.25">
      <c r="A29" s="28"/>
      <c r="C29" s="31"/>
      <c r="F29" s="10"/>
    </row>
    <row r="30" spans="1:8" ht="13.5" thickBot="1" x14ac:dyDescent="0.25">
      <c r="A30" s="28"/>
      <c r="C30" s="29" t="s">
        <v>9</v>
      </c>
      <c r="D30" s="32">
        <v>0</v>
      </c>
      <c r="E30" s="33"/>
      <c r="F30" s="10"/>
    </row>
    <row r="31" spans="1:8" x14ac:dyDescent="0.2">
      <c r="A31" s="28"/>
      <c r="C31" s="31"/>
      <c r="D31" s="33">
        <f>LOOKUP(D28,D22:E23)*D30</f>
        <v>0</v>
      </c>
      <c r="E31" s="34" t="s">
        <v>10</v>
      </c>
      <c r="F31" s="10"/>
      <c r="H31" s="35"/>
    </row>
    <row r="32" spans="1:8" ht="13.5" thickBot="1" x14ac:dyDescent="0.25">
      <c r="A32" s="28"/>
      <c r="C32" s="31"/>
      <c r="D32" s="33"/>
      <c r="E32" s="33"/>
      <c r="F32" s="10"/>
    </row>
    <row r="33" spans="1:8" ht="13.5" thickBot="1" x14ac:dyDescent="0.25">
      <c r="A33" s="28"/>
      <c r="C33" s="29" t="s">
        <v>11</v>
      </c>
      <c r="D33" s="32">
        <v>0</v>
      </c>
      <c r="E33" s="33"/>
      <c r="F33" s="10"/>
    </row>
    <row r="34" spans="1:8" x14ac:dyDescent="0.2">
      <c r="A34" s="14"/>
      <c r="B34" s="36"/>
      <c r="C34" s="36"/>
      <c r="D34" s="16"/>
      <c r="E34" s="16"/>
      <c r="F34" s="17"/>
      <c r="H34" s="35"/>
    </row>
    <row r="35" spans="1:8" x14ac:dyDescent="0.2">
      <c r="A35" s="31"/>
      <c r="B35" s="33"/>
      <c r="C35" s="33"/>
      <c r="H35" s="35"/>
    </row>
    <row r="36" spans="1:8" x14ac:dyDescent="0.2">
      <c r="A36" s="31"/>
      <c r="B36" s="33"/>
      <c r="C36" s="33"/>
      <c r="H36" s="35"/>
    </row>
    <row r="37" spans="1:8" s="37" customFormat="1" ht="15.75" x14ac:dyDescent="0.25">
      <c r="B37" s="38"/>
      <c r="C37" s="38" t="s">
        <v>12</v>
      </c>
      <c r="D37" s="39">
        <f>MAX(D31,D33)</f>
        <v>0</v>
      </c>
      <c r="E37" s="19"/>
      <c r="H37" s="40"/>
    </row>
    <row r="38" spans="1:8" s="37" customFormat="1" ht="12.75" customHeight="1" x14ac:dyDescent="0.25">
      <c r="B38" s="38"/>
      <c r="C38" s="38"/>
      <c r="D38" s="39"/>
      <c r="E38" s="19"/>
      <c r="H38" s="40"/>
    </row>
    <row r="40" spans="1:8" x14ac:dyDescent="0.2">
      <c r="A40" s="24" t="s">
        <v>13</v>
      </c>
      <c r="B40" s="2"/>
      <c r="C40" s="2"/>
      <c r="D40" s="2"/>
      <c r="E40" s="2"/>
      <c r="F40" s="2"/>
    </row>
    <row r="41" spans="1:8" x14ac:dyDescent="0.2">
      <c r="A41" s="41"/>
      <c r="B41" s="42"/>
      <c r="C41" s="42"/>
      <c r="D41" s="42"/>
      <c r="E41" s="42"/>
      <c r="F41" s="43"/>
    </row>
    <row r="42" spans="1:8" x14ac:dyDescent="0.2">
      <c r="A42" s="28"/>
      <c r="B42" s="44">
        <f>IF(D37&lt;58900,D37,58900)</f>
        <v>0</v>
      </c>
      <c r="C42" s="19" t="s">
        <v>14</v>
      </c>
      <c r="D42" s="45">
        <v>5.0000000000000001E-3</v>
      </c>
      <c r="E42" s="46">
        <f>IF($D$28=2024,B42*D42,0)</f>
        <v>0</v>
      </c>
      <c r="F42" s="10"/>
    </row>
    <row r="43" spans="1:8" x14ac:dyDescent="0.2">
      <c r="A43" s="28"/>
      <c r="B43" s="47">
        <f>IF(D37-B42&gt;235700,235700,D37-B42)</f>
        <v>0</v>
      </c>
      <c r="C43" s="19" t="s">
        <v>14</v>
      </c>
      <c r="D43" s="45">
        <v>0.01</v>
      </c>
      <c r="E43" s="46">
        <f>IF($D$28=2024,B43*D43,0)</f>
        <v>0</v>
      </c>
      <c r="F43" s="10"/>
    </row>
    <row r="44" spans="1:8" x14ac:dyDescent="0.2">
      <c r="A44" s="28"/>
      <c r="B44" s="47">
        <f>IF(D37-B42-B43&gt;205400,205400,D37-B42-B43)</f>
        <v>0</v>
      </c>
      <c r="C44" s="19" t="s">
        <v>14</v>
      </c>
      <c r="D44" s="45">
        <v>1.4999999999999999E-2</v>
      </c>
      <c r="E44" s="46">
        <f>IF($D$28=2024,B44*D44,0)</f>
        <v>0</v>
      </c>
      <c r="F44" s="10"/>
    </row>
    <row r="45" spans="1:8" x14ac:dyDescent="0.2">
      <c r="A45" s="28"/>
      <c r="B45" s="47">
        <f>IF(D37-B42-B43-B44&gt;D37,D37,D37-B42-B43-B44)</f>
        <v>0</v>
      </c>
      <c r="C45" s="19" t="s">
        <v>14</v>
      </c>
      <c r="D45" s="45">
        <v>0.03</v>
      </c>
      <c r="E45" s="46">
        <f>IF($D$28=2024,B45*D45,0)</f>
        <v>0</v>
      </c>
      <c r="F45" s="10"/>
    </row>
    <row r="46" spans="1:8" x14ac:dyDescent="0.2">
      <c r="A46" s="48"/>
      <c r="B46" s="16"/>
      <c r="C46" s="16"/>
      <c r="D46" s="16"/>
      <c r="E46" s="16"/>
      <c r="F46" s="17"/>
    </row>
    <row r="48" spans="1:8" x14ac:dyDescent="0.2">
      <c r="A48" s="24" t="s">
        <v>15</v>
      </c>
      <c r="B48" s="2"/>
      <c r="C48" s="2"/>
      <c r="D48" s="2"/>
      <c r="E48" s="2"/>
      <c r="F48" s="2"/>
    </row>
    <row r="49" spans="1:9" x14ac:dyDescent="0.2">
      <c r="A49" s="41"/>
      <c r="B49" s="42"/>
      <c r="C49" s="42"/>
      <c r="D49" s="42"/>
      <c r="E49" s="42"/>
      <c r="F49" s="43"/>
    </row>
    <row r="50" spans="1:9" x14ac:dyDescent="0.2">
      <c r="B50" s="44">
        <f>IF(D37&lt;61500,D37,61500)</f>
        <v>0</v>
      </c>
      <c r="C50" s="19" t="s">
        <v>14</v>
      </c>
      <c r="D50" s="45">
        <v>5.0000000000000001E-3</v>
      </c>
      <c r="E50" s="46">
        <f>IF($D$28=2025,B50*D50,0)</f>
        <v>0</v>
      </c>
      <c r="F50" s="10"/>
    </row>
    <row r="51" spans="1:9" x14ac:dyDescent="0.2">
      <c r="B51" s="47">
        <f>IF(D37-B50&gt;246300,246300,D37-B50)</f>
        <v>0</v>
      </c>
      <c r="C51" s="19" t="s">
        <v>14</v>
      </c>
      <c r="D51" s="45">
        <v>0.01</v>
      </c>
      <c r="E51" s="46">
        <f>IF($D$28=2025,B51*D51,0)</f>
        <v>0</v>
      </c>
      <c r="F51" s="10"/>
      <c r="I51" s="49"/>
    </row>
    <row r="52" spans="1:9" x14ac:dyDescent="0.2">
      <c r="B52" s="47">
        <f>IF(D37-B50-B51&gt;192200,192200,D37-B50-B51)</f>
        <v>0</v>
      </c>
      <c r="C52" s="19" t="s">
        <v>14</v>
      </c>
      <c r="D52" s="45">
        <v>1.4999999999999999E-2</v>
      </c>
      <c r="E52" s="46">
        <f>IF($D$28=2025,B52*D52,0)</f>
        <v>0</v>
      </c>
      <c r="F52" s="10"/>
      <c r="I52" s="49"/>
    </row>
    <row r="53" spans="1:9" x14ac:dyDescent="0.2">
      <c r="B53" s="47">
        <f>IF(D37-B50-B51-B52&gt;D37,D37,D37-B50-B51-B52)</f>
        <v>0</v>
      </c>
      <c r="C53" s="19" t="s">
        <v>14</v>
      </c>
      <c r="D53" s="45">
        <v>0.03</v>
      </c>
      <c r="E53" s="46">
        <f>IF($D$28=2025,B53*D53,0)</f>
        <v>0</v>
      </c>
      <c r="F53" s="10"/>
    </row>
    <row r="54" spans="1:9" x14ac:dyDescent="0.2">
      <c r="A54" s="48"/>
      <c r="B54" s="16"/>
      <c r="C54" s="16"/>
      <c r="D54" s="16"/>
      <c r="E54" s="16"/>
      <c r="F54" s="17"/>
    </row>
    <row r="55" spans="1:9" x14ac:dyDescent="0.2">
      <c r="A55" s="50"/>
      <c r="B55" s="50"/>
      <c r="C55" s="50"/>
      <c r="D55" s="50"/>
      <c r="E55" s="50"/>
      <c r="F55" s="50"/>
    </row>
    <row r="58" spans="1:9" s="37" customFormat="1" ht="16.5" thickBot="1" x14ac:dyDescent="0.3">
      <c r="B58" s="38"/>
      <c r="C58" s="38" t="s">
        <v>16</v>
      </c>
      <c r="D58" s="51">
        <f>IF($D$28=2024,E42+E43+E44+E45,E50+E51+E52+E53)</f>
        <v>0</v>
      </c>
      <c r="E58" s="19"/>
      <c r="H58" s="40"/>
    </row>
    <row r="59" spans="1:9" ht="13.5" thickTop="1" x14ac:dyDescent="0.2"/>
    <row r="84" spans="1:1" x14ac:dyDescent="0.2">
      <c r="A84">
        <v>2024</v>
      </c>
    </row>
    <row r="85" spans="1:1" x14ac:dyDescent="0.2">
      <c r="A85">
        <v>2025</v>
      </c>
    </row>
  </sheetData>
  <sheetProtection algorithmName="SHA-512" hashValue="X73D7mU5R7t949wZOLVjykdkMjiO6rIl8T6T/kXQAov2H7ybka/fWVpOGleYzqxIjjy4HWUEEf1oGOIt+djajQ==" saltValue="3FGLN4UKJx7E1EPdVSkaaQ==" spinCount="100000" sheet="1" selectLockedCells="1"/>
  <mergeCells count="5">
    <mergeCell ref="A14:F14"/>
    <mergeCell ref="A16:F16"/>
    <mergeCell ref="A17:F17"/>
    <mergeCell ref="A18:F18"/>
    <mergeCell ref="A55:F55"/>
  </mergeCells>
  <dataValidations count="1">
    <dataValidation type="list" allowBlank="1" showInputMessage="1" showErrorMessage="1" error="Veuillez sélectionner une année valide du menu déroulant" sqref="D28" xr:uid="{EFD63E0C-5122-4AFF-B85D-C1D541F98F8A}">
      <formula1>$D$22:$D$23</formula1>
    </dataValidation>
  </dataValidations>
  <hyperlinks>
    <hyperlink ref="A10" r:id="rId1" xr:uid="{DEECFA6D-4B0A-4ACE-AA3B-8FF020DF2C25}"/>
  </hyperlinks>
  <pageMargins left="0.70866141732283472" right="0.70866141732283472" top="0.74803149606299213" bottom="0.74803149606299213" header="0.31496062992125984" footer="0.31496062992125984"/>
  <pageSetup scale="87" orientation="portrait" r:id="rId2"/>
  <headerFooter>
    <oddFooter>&amp;C&amp;8&amp;Z&amp;F &amp;A</oddFooter>
  </headerFooter>
  <drawing r:id="rId3"/>
</worksheet>
</file>

<file path=docMetadata/LabelInfo.xml><?xml version="1.0" encoding="utf-8"?>
<clbl:labelList xmlns:clbl="http://schemas.microsoft.com/office/2020/mipLabelMetadata">
  <clbl:label id="{989fdb6a-4671-43d4-ab68-295a34768201}" enabled="1" method="Standard" siteId="{3cdde42e-2f6e-406d-864c-0cef1f3e8d2b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Simulateur 2025</vt:lpstr>
      <vt:lpstr>'Simulateur 2025'!Zone_d_impression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Ouellette, Myriam</dc:creator>
  <cp:lastModifiedBy>Ouellette, Myriam</cp:lastModifiedBy>
  <dcterms:created xsi:type="dcterms:W3CDTF">2024-11-20T15:30:27Z</dcterms:created>
  <dcterms:modified xsi:type="dcterms:W3CDTF">2024-11-20T15:33:29Z</dcterms:modified>
</cp:coreProperties>
</file>